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rest.liu\Desktop\2023.12.9 同向沟通会议材料\"/>
    </mc:Choice>
  </mc:AlternateContent>
  <xr:revisionPtr revIDLastSave="0" documentId="13_ncr:1_{0FE48E79-06CE-45B3-9B28-FE493CF851A9}" xr6:coauthVersionLast="47" xr6:coauthVersionMax="47" xr10:uidLastSave="{00000000-0000-0000-0000-000000000000}"/>
  <bookViews>
    <workbookView xWindow="-110" yWindow="-110" windowWidth="21820" windowHeight="14020" xr2:uid="{D3CEFDF4-3994-478B-95F3-4532C046D208}"/>
  </bookViews>
  <sheets>
    <sheet name="员工奖金" sheetId="1" r:id="rId1"/>
    <sheet name="Sheet1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/>
  <c r="E4" i="1"/>
  <c r="E3" i="1"/>
  <c r="E2" i="1"/>
  <c r="Y6" i="1"/>
  <c r="Y7" i="1"/>
  <c r="Y8" i="1"/>
  <c r="Y9" i="1"/>
  <c r="Y10" i="1"/>
  <c r="Y11" i="1"/>
  <c r="W6" i="1"/>
  <c r="W7" i="1"/>
  <c r="W8" i="1"/>
  <c r="W9" i="1"/>
  <c r="W10" i="1"/>
  <c r="W11" i="1"/>
  <c r="B13" i="1"/>
  <c r="B12" i="1"/>
  <c r="Q14" i="1"/>
  <c r="O14" i="1"/>
  <c r="R14" i="1"/>
  <c r="O13" i="1"/>
  <c r="Q13" i="1"/>
  <c r="R13" i="1"/>
  <c r="Q12" i="1"/>
  <c r="O12" i="1"/>
  <c r="R12" i="1"/>
  <c r="Q11" i="1"/>
  <c r="O11" i="1"/>
  <c r="R11" i="1"/>
  <c r="Q10" i="1"/>
  <c r="O10" i="1"/>
  <c r="R10" i="1"/>
  <c r="Q9" i="1"/>
  <c r="O9" i="1"/>
  <c r="R9" i="1"/>
  <c r="Q8" i="1"/>
  <c r="O8" i="1"/>
  <c r="R8" i="1"/>
  <c r="Q7" i="1"/>
  <c r="O7" i="1"/>
  <c r="R7" i="1"/>
  <c r="AG4" i="1"/>
  <c r="AG3" i="1"/>
  <c r="AE4" i="1"/>
  <c r="AE3" i="1"/>
  <c r="Y4" i="1"/>
  <c r="Y3" i="1"/>
  <c r="W4" i="1"/>
  <c r="W5" i="1"/>
  <c r="W3" i="1"/>
  <c r="B3" i="1"/>
  <c r="Q6" i="1"/>
  <c r="O3" i="1"/>
  <c r="O4" i="1"/>
  <c r="O5" i="1"/>
  <c r="O6" i="1"/>
  <c r="Q3" i="1"/>
  <c r="Y5" i="1"/>
  <c r="Q5" i="1"/>
  <c r="R5" i="1"/>
  <c r="Q4" i="1"/>
  <c r="R4" i="1"/>
  <c r="B4" i="1"/>
  <c r="B7" i="1"/>
  <c r="R6" i="1"/>
  <c r="R3" i="1"/>
  <c r="K5" i="1"/>
  <c r="K8" i="1"/>
  <c r="B15" i="1"/>
  <c r="B8" i="1"/>
  <c r="B10" i="1"/>
  <c r="B9" i="1"/>
  <c r="B11" i="1"/>
  <c r="B14" i="1"/>
  <c r="B16" i="1"/>
</calcChain>
</file>

<file path=xl/sharedStrings.xml><?xml version="1.0" encoding="utf-8"?>
<sst xmlns="http://schemas.openxmlformats.org/spreadsheetml/2006/main" count="131" uniqueCount="59">
  <si>
    <t>B+</t>
  </si>
  <si>
    <t>A</t>
  </si>
  <si>
    <t>A</t>
    <phoneticPr fontId="3" type="noConversion"/>
  </si>
  <si>
    <t>B+</t>
    <phoneticPr fontId="3" type="noConversion"/>
  </si>
  <si>
    <t>C</t>
    <phoneticPr fontId="3" type="noConversion"/>
  </si>
  <si>
    <t>D</t>
  </si>
  <si>
    <t>D</t>
    <phoneticPr fontId="3" type="noConversion"/>
  </si>
  <si>
    <t>B</t>
  </si>
  <si>
    <t>B</t>
    <phoneticPr fontId="3" type="noConversion"/>
  </si>
  <si>
    <t>等级系数</t>
    <phoneticPr fontId="3" type="noConversion"/>
  </si>
  <si>
    <t>KPI等级</t>
    <phoneticPr fontId="3" type="noConversion"/>
  </si>
  <si>
    <t>KPI系数</t>
    <phoneticPr fontId="3" type="noConversion"/>
  </si>
  <si>
    <t>员工岗位系数</t>
    <phoneticPr fontId="3" type="noConversion"/>
  </si>
  <si>
    <t>岗位</t>
    <phoneticPr fontId="3" type="noConversion"/>
  </si>
  <si>
    <t>岗位系数</t>
    <phoneticPr fontId="3" type="noConversion"/>
  </si>
  <si>
    <t>FQC</t>
  </si>
  <si>
    <t>FQC</t>
    <phoneticPr fontId="3" type="noConversion"/>
  </si>
  <si>
    <t>SQE</t>
  </si>
  <si>
    <t>SQE</t>
    <phoneticPr fontId="3" type="noConversion"/>
  </si>
  <si>
    <t>TQE</t>
  </si>
  <si>
    <t>TQE</t>
    <phoneticPr fontId="3" type="noConversion"/>
  </si>
  <si>
    <t>姓名</t>
    <phoneticPr fontId="3" type="noConversion"/>
  </si>
  <si>
    <t>总系数</t>
    <phoneticPr fontId="3" type="noConversion"/>
  </si>
  <si>
    <t>张三</t>
    <phoneticPr fontId="3" type="noConversion"/>
  </si>
  <si>
    <t>李四</t>
    <phoneticPr fontId="3" type="noConversion"/>
  </si>
  <si>
    <t>王五</t>
    <phoneticPr fontId="3" type="noConversion"/>
  </si>
  <si>
    <t>刘麻子</t>
    <phoneticPr fontId="3" type="noConversion"/>
  </si>
  <si>
    <t>仓管</t>
  </si>
  <si>
    <t>仓管</t>
    <phoneticPr fontId="3" type="noConversion"/>
  </si>
  <si>
    <t>冲压班长</t>
    <phoneticPr fontId="3" type="noConversion"/>
  </si>
  <si>
    <t>采购</t>
    <phoneticPr fontId="3" type="noConversion"/>
  </si>
  <si>
    <t>财务</t>
    <phoneticPr fontId="3" type="noConversion"/>
  </si>
  <si>
    <t>奖金包总金额</t>
    <phoneticPr fontId="3" type="noConversion"/>
  </si>
  <si>
    <t>个人当年股权</t>
    <phoneticPr fontId="3" type="noConversion"/>
  </si>
  <si>
    <t>总有效股权</t>
    <phoneticPr fontId="3" type="noConversion"/>
  </si>
  <si>
    <t>获得年份</t>
    <phoneticPr fontId="3" type="noConversion"/>
  </si>
  <si>
    <t>每股分红</t>
    <phoneticPr fontId="3" type="noConversion"/>
  </si>
  <si>
    <t>当年奖金</t>
    <phoneticPr fontId="3" type="noConversion"/>
  </si>
  <si>
    <t>个人综合系数</t>
    <phoneticPr fontId="3" type="noConversion"/>
  </si>
  <si>
    <t>所有人系数和</t>
    <phoneticPr fontId="3" type="noConversion"/>
  </si>
  <si>
    <t>个人占比</t>
    <phoneticPr fontId="3" type="noConversion"/>
  </si>
  <si>
    <t>员工考评等级</t>
    <phoneticPr fontId="3" type="noConversion"/>
  </si>
  <si>
    <t>2023年</t>
    <phoneticPr fontId="3" type="noConversion"/>
  </si>
  <si>
    <t>2022年</t>
    <phoneticPr fontId="3" type="noConversion"/>
  </si>
  <si>
    <t>2021年</t>
    <phoneticPr fontId="3" type="noConversion"/>
  </si>
  <si>
    <t>C</t>
  </si>
  <si>
    <t>年份</t>
    <phoneticPr fontId="3" type="noConversion"/>
  </si>
  <si>
    <t>当年总发放数量</t>
    <phoneticPr fontId="3" type="noConversion"/>
  </si>
  <si>
    <t>总股权数量</t>
    <phoneticPr fontId="3" type="noConversion"/>
  </si>
  <si>
    <t>个人总有效股权</t>
    <phoneticPr fontId="3" type="noConversion"/>
  </si>
  <si>
    <t>E</t>
    <phoneticPr fontId="3" type="noConversion"/>
  </si>
  <si>
    <t>F</t>
    <phoneticPr fontId="3" type="noConversion"/>
  </si>
  <si>
    <t>G</t>
    <phoneticPr fontId="3" type="noConversion"/>
  </si>
  <si>
    <t>AD</t>
    <phoneticPr fontId="3" type="noConversion"/>
  </si>
  <si>
    <t>财务</t>
  </si>
  <si>
    <t>2022年虚拟股权</t>
    <phoneticPr fontId="3" type="noConversion"/>
  </si>
  <si>
    <t>2021年虚拟股权</t>
    <phoneticPr fontId="3" type="noConversion"/>
  </si>
  <si>
    <t>人数比例</t>
    <phoneticPr fontId="3" type="noConversion"/>
  </si>
  <si>
    <t>李四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</si>
</sst>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%"/>
    <numFmt numFmtId="177" formatCode="_ * #,##0_ ;_ * \-#,##0_ ;_ * &quot;-&quot;??_ ;_ @_ "/>
  </numFmts>
  <fonts count="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4" borderId="1" xfId="0" applyNumberFormat="1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177" fontId="2" fillId="4" borderId="1" xfId="0" applyNumberFormat="1" applyFont="1" applyFill="1" applyBorder="1">
      <alignment vertical="center"/>
    </xf>
    <xf numFmtId="176" fontId="0" fillId="4" borderId="1" xfId="2" applyNumberFormat="1" applyFon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5" fillId="4" borderId="1" xfId="1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9" fontId="0" fillId="0" borderId="1" xfId="0" applyNumberFormat="1" applyBorder="1">
      <alignment vertical="center"/>
    </xf>
    <xf numFmtId="0" fontId="0" fillId="3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177" fontId="6" fillId="2" borderId="1" xfId="1" applyNumberFormat="1" applyFont="1" applyFill="1" applyBorder="1">
      <alignment vertical="center"/>
    </xf>
  </cellXfs>
  <cellStyles count="3"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CCB99-D313-49AD-9E90-80A0671A6469}">
  <dimension ref="A1:AI16"/>
  <sheetViews>
    <sheetView showGridLines="0" tabSelected="1" zoomScale="115" zoomScaleNormal="115" workbookViewId="0">
      <selection activeCell="K15" sqref="K15"/>
    </sheetView>
  </sheetViews>
  <sheetFormatPr defaultRowHeight="14" x14ac:dyDescent="0.3"/>
  <cols>
    <col min="1" max="1" width="13" style="3" customWidth="1"/>
    <col min="2" max="2" width="8.75" style="3" bestFit="1" customWidth="1"/>
    <col min="3" max="3" width="0.9140625" customWidth="1"/>
    <col min="4" max="4" width="4.25" customWidth="1"/>
    <col min="5" max="5" width="6.1640625" bestFit="1" customWidth="1"/>
    <col min="6" max="6" width="5.5" customWidth="1"/>
    <col min="7" max="7" width="0.9140625" customWidth="1"/>
    <col min="8" max="8" width="7.9140625" style="1" customWidth="1"/>
    <col min="9" max="9" width="4.83203125" style="1" bestFit="1" customWidth="1"/>
    <col min="10" max="10" width="1.08203125" customWidth="1"/>
    <col min="11" max="11" width="12" customWidth="1"/>
    <col min="12" max="12" width="0.9140625" customWidth="1"/>
    <col min="13" max="13" width="7.25" style="2" bestFit="1" customWidth="1"/>
    <col min="14" max="14" width="5.33203125" style="2" bestFit="1" customWidth="1"/>
    <col min="15" max="15" width="9.08203125" style="2" bestFit="1" customWidth="1"/>
    <col min="16" max="17" width="7.75" style="2" bestFit="1" customWidth="1"/>
    <col min="18" max="18" width="7.25" style="2" bestFit="1" customWidth="1"/>
    <col min="19" max="19" width="9.08203125" style="2" bestFit="1" customWidth="1"/>
    <col min="20" max="20" width="1" customWidth="1"/>
    <col min="21" max="22" width="5.33203125" style="2" bestFit="1" customWidth="1"/>
    <col min="23" max="23" width="9.08203125" style="2" bestFit="1" customWidth="1"/>
    <col min="24" max="25" width="7.75" style="2" bestFit="1" customWidth="1"/>
    <col min="26" max="26" width="11.08203125" style="2" bestFit="1" customWidth="1"/>
    <col min="27" max="27" width="9.08203125" style="2" bestFit="1" customWidth="1"/>
    <col min="28" max="28" width="1.25" customWidth="1"/>
    <col min="29" max="30" width="5.33203125" style="2" bestFit="1" customWidth="1"/>
    <col min="31" max="31" width="9.08203125" style="2" bestFit="1" customWidth="1"/>
    <col min="32" max="33" width="7.75" style="2" bestFit="1" customWidth="1"/>
    <col min="34" max="34" width="11.08203125" style="2" bestFit="1" customWidth="1"/>
    <col min="35" max="35" width="9.08203125" style="2" bestFit="1" customWidth="1"/>
  </cols>
  <sheetData>
    <row r="1" spans="1:35" s="16" customFormat="1" ht="28" x14ac:dyDescent="0.3">
      <c r="A1" s="14" t="s">
        <v>46</v>
      </c>
      <c r="B1" s="15" t="s">
        <v>42</v>
      </c>
      <c r="D1" s="17" t="s">
        <v>10</v>
      </c>
      <c r="E1" s="17" t="s">
        <v>9</v>
      </c>
      <c r="F1" s="17" t="s">
        <v>57</v>
      </c>
      <c r="H1" s="17" t="s">
        <v>13</v>
      </c>
      <c r="I1" s="17" t="s">
        <v>14</v>
      </c>
      <c r="K1" s="17" t="s">
        <v>32</v>
      </c>
      <c r="M1" s="18" t="s">
        <v>42</v>
      </c>
      <c r="N1" s="19"/>
      <c r="O1" s="19"/>
      <c r="P1" s="19"/>
      <c r="Q1" s="19"/>
      <c r="R1" s="19"/>
      <c r="S1" s="20"/>
      <c r="U1" s="21" t="s">
        <v>43</v>
      </c>
      <c r="V1" s="22"/>
      <c r="W1" s="22"/>
      <c r="X1" s="22"/>
      <c r="Y1" s="22"/>
      <c r="Z1" s="22"/>
      <c r="AA1" s="23"/>
      <c r="AC1" s="24" t="s">
        <v>44</v>
      </c>
      <c r="AD1" s="25"/>
      <c r="AE1" s="25"/>
      <c r="AF1" s="25"/>
      <c r="AG1" s="25"/>
      <c r="AH1" s="25"/>
      <c r="AI1" s="26"/>
    </row>
    <row r="2" spans="1:35" x14ac:dyDescent="0.3">
      <c r="A2" s="12" t="s">
        <v>21</v>
      </c>
      <c r="B2" s="10" t="s">
        <v>58</v>
      </c>
      <c r="D2" s="1" t="s">
        <v>2</v>
      </c>
      <c r="E2" s="1">
        <f>E3*1.5</f>
        <v>3.375</v>
      </c>
      <c r="F2" s="13">
        <v>0.15</v>
      </c>
      <c r="H2" s="1" t="s">
        <v>16</v>
      </c>
      <c r="I2" s="1">
        <v>1</v>
      </c>
      <c r="K2" s="27">
        <v>150000</v>
      </c>
      <c r="M2" s="4" t="s">
        <v>21</v>
      </c>
      <c r="N2" s="4" t="s">
        <v>13</v>
      </c>
      <c r="O2" s="4" t="s">
        <v>14</v>
      </c>
      <c r="P2" s="4" t="s">
        <v>10</v>
      </c>
      <c r="Q2" s="4" t="s">
        <v>11</v>
      </c>
      <c r="R2" s="4" t="s">
        <v>22</v>
      </c>
      <c r="S2" s="4" t="s">
        <v>35</v>
      </c>
      <c r="U2" s="4" t="s">
        <v>21</v>
      </c>
      <c r="V2" s="4" t="s">
        <v>13</v>
      </c>
      <c r="W2" s="4" t="s">
        <v>14</v>
      </c>
      <c r="X2" s="4" t="s">
        <v>10</v>
      </c>
      <c r="Y2" s="4" t="s">
        <v>11</v>
      </c>
      <c r="Z2" s="4" t="s">
        <v>48</v>
      </c>
      <c r="AA2" s="4" t="s">
        <v>35</v>
      </c>
      <c r="AC2" s="4" t="s">
        <v>21</v>
      </c>
      <c r="AD2" s="4" t="s">
        <v>13</v>
      </c>
      <c r="AE2" s="4" t="s">
        <v>14</v>
      </c>
      <c r="AF2" s="4" t="s">
        <v>10</v>
      </c>
      <c r="AG2" s="4" t="s">
        <v>11</v>
      </c>
      <c r="AH2" s="4" t="s">
        <v>48</v>
      </c>
      <c r="AI2" s="4" t="s">
        <v>35</v>
      </c>
    </row>
    <row r="3" spans="1:35" x14ac:dyDescent="0.3">
      <c r="A3" s="12" t="s">
        <v>41</v>
      </c>
      <c r="B3" s="6" t="str">
        <f>VLOOKUP(B2,M:S,4,0)</f>
        <v>B+</v>
      </c>
      <c r="D3" s="1" t="s">
        <v>3</v>
      </c>
      <c r="E3" s="1">
        <f>E4*1.5</f>
        <v>2.25</v>
      </c>
      <c r="F3" s="13">
        <v>0.3</v>
      </c>
      <c r="H3" s="1" t="s">
        <v>18</v>
      </c>
      <c r="I3" s="1">
        <v>1.5</v>
      </c>
      <c r="M3" s="2" t="s">
        <v>23</v>
      </c>
      <c r="N3" s="2" t="s">
        <v>19</v>
      </c>
      <c r="O3" s="2">
        <f>VLOOKUP(N3,员工奖金!H:I,2,0)</f>
        <v>1.8</v>
      </c>
      <c r="P3" s="2" t="s">
        <v>1</v>
      </c>
      <c r="Q3" s="2">
        <f>VLOOKUP(P3,D:E,2,0)</f>
        <v>3.375</v>
      </c>
      <c r="R3" s="2">
        <f t="shared" ref="R3:R14" si="0">O3*Q3</f>
        <v>6.0750000000000002</v>
      </c>
      <c r="S3" s="2">
        <v>2023</v>
      </c>
      <c r="U3" s="2" t="s">
        <v>23</v>
      </c>
      <c r="V3" s="2" t="s">
        <v>19</v>
      </c>
      <c r="W3" s="2">
        <f>VLOOKUP(V3,H:I,2,0)</f>
        <v>1.8</v>
      </c>
      <c r="X3" s="2" t="s">
        <v>7</v>
      </c>
      <c r="Y3" s="2">
        <f>VLOOKUP(X3,D:E,2,0)</f>
        <v>1.5</v>
      </c>
      <c r="Z3" s="2">
        <v>180</v>
      </c>
      <c r="AA3" s="2">
        <v>2022</v>
      </c>
      <c r="AC3" s="2" t="s">
        <v>23</v>
      </c>
      <c r="AD3" s="2" t="s">
        <v>19</v>
      </c>
      <c r="AE3" s="2">
        <f>VLOOKUP(AD3,H:I,2,0)</f>
        <v>1.8</v>
      </c>
      <c r="AF3" s="2" t="s">
        <v>1</v>
      </c>
      <c r="AG3" s="2">
        <f>VLOOKUP(AF3,D:E,2,0)</f>
        <v>3.375</v>
      </c>
      <c r="AH3" s="2">
        <v>100</v>
      </c>
      <c r="AI3" s="2">
        <v>2021</v>
      </c>
    </row>
    <row r="4" spans="1:35" x14ac:dyDescent="0.3">
      <c r="A4" s="12" t="s">
        <v>11</v>
      </c>
      <c r="B4" s="6">
        <f>VLOOKUP(B3,D:E,2,0)</f>
        <v>2.25</v>
      </c>
      <c r="D4" s="1" t="s">
        <v>8</v>
      </c>
      <c r="E4" s="1">
        <f>E5*1.5</f>
        <v>1.5</v>
      </c>
      <c r="F4" s="13">
        <v>0.35</v>
      </c>
      <c r="H4" s="1" t="s">
        <v>20</v>
      </c>
      <c r="I4" s="1">
        <v>1.8</v>
      </c>
      <c r="K4" s="4" t="s">
        <v>34</v>
      </c>
      <c r="M4" s="2" t="s">
        <v>24</v>
      </c>
      <c r="N4" s="2" t="s">
        <v>15</v>
      </c>
      <c r="O4" s="2">
        <f>VLOOKUP(N4,员工奖金!H:I,2,0)</f>
        <v>1</v>
      </c>
      <c r="P4" s="2" t="s">
        <v>0</v>
      </c>
      <c r="Q4" s="2">
        <f>VLOOKUP(P4,D:E,2,0)</f>
        <v>2.25</v>
      </c>
      <c r="R4" s="2">
        <f t="shared" si="0"/>
        <v>2.25</v>
      </c>
      <c r="S4" s="2">
        <v>2023</v>
      </c>
      <c r="U4" s="2" t="s">
        <v>24</v>
      </c>
      <c r="V4" s="2" t="s">
        <v>15</v>
      </c>
      <c r="W4" s="2">
        <f t="shared" ref="W4:W11" si="1">VLOOKUP(V4,H:I,2,0)</f>
        <v>1</v>
      </c>
      <c r="X4" s="2" t="s">
        <v>45</v>
      </c>
      <c r="Y4" s="2">
        <f>VLOOKUP(X4,D:E,2,0)</f>
        <v>1</v>
      </c>
      <c r="Z4" s="2">
        <v>260</v>
      </c>
      <c r="AA4" s="2">
        <v>2022</v>
      </c>
      <c r="AC4" s="2" t="s">
        <v>24</v>
      </c>
      <c r="AD4" s="2" t="s">
        <v>15</v>
      </c>
      <c r="AE4" s="2">
        <f>VLOOKUP(AD4,H:I,2,0)</f>
        <v>1</v>
      </c>
      <c r="AF4" s="2" t="s">
        <v>0</v>
      </c>
      <c r="AG4" s="2">
        <f>VLOOKUP(AF4,D:E,2,0)</f>
        <v>2.25</v>
      </c>
      <c r="AH4" s="2">
        <v>120</v>
      </c>
      <c r="AI4" s="2">
        <v>2021</v>
      </c>
    </row>
    <row r="5" spans="1:35" x14ac:dyDescent="0.3">
      <c r="A5" s="12" t="s">
        <v>13</v>
      </c>
      <c r="B5" s="6" t="str">
        <f>VLOOKUP(B2,M:S,2,0)</f>
        <v>FQC</v>
      </c>
      <c r="D5" s="1" t="s">
        <v>4</v>
      </c>
      <c r="E5" s="1">
        <v>1</v>
      </c>
      <c r="F5" s="13">
        <v>0.15</v>
      </c>
      <c r="H5" s="1" t="s">
        <v>28</v>
      </c>
      <c r="I5" s="1">
        <v>1</v>
      </c>
      <c r="K5" s="5">
        <f>SUM(员工奖金!R3:R128)*100</f>
        <v>3247.4999999999995</v>
      </c>
      <c r="M5" s="2" t="s">
        <v>25</v>
      </c>
      <c r="N5" s="2" t="s">
        <v>17</v>
      </c>
      <c r="O5" s="2">
        <f>VLOOKUP(N5,员工奖金!H:I,2,0)</f>
        <v>1.5</v>
      </c>
      <c r="P5" s="2" t="s">
        <v>7</v>
      </c>
      <c r="Q5" s="2">
        <f>VLOOKUP(P5,D:E,2,0)</f>
        <v>1.5</v>
      </c>
      <c r="R5" s="2">
        <f t="shared" si="0"/>
        <v>2.25</v>
      </c>
      <c r="S5" s="2">
        <v>2023</v>
      </c>
      <c r="U5" s="2" t="s">
        <v>25</v>
      </c>
      <c r="V5" s="2" t="s">
        <v>17</v>
      </c>
      <c r="W5" s="2">
        <f t="shared" si="1"/>
        <v>1.5</v>
      </c>
      <c r="X5" s="2" t="s">
        <v>0</v>
      </c>
      <c r="Y5" s="2">
        <f>VLOOKUP(X5,D:E,2,0)</f>
        <v>2.25</v>
      </c>
      <c r="Z5" s="2">
        <v>140</v>
      </c>
      <c r="AA5" s="2">
        <v>2022</v>
      </c>
    </row>
    <row r="6" spans="1:35" x14ac:dyDescent="0.3">
      <c r="A6" s="12" t="s">
        <v>12</v>
      </c>
      <c r="B6" s="6">
        <f>VLOOKUP(B5,员工奖金!H:I,2,0)</f>
        <v>1</v>
      </c>
      <c r="D6" s="1" t="s">
        <v>6</v>
      </c>
      <c r="E6" s="1">
        <v>0</v>
      </c>
      <c r="F6" s="13">
        <v>0.05</v>
      </c>
      <c r="H6" s="1" t="s">
        <v>29</v>
      </c>
      <c r="I6" s="1">
        <v>1</v>
      </c>
      <c r="M6" s="2" t="s">
        <v>26</v>
      </c>
      <c r="N6" s="2" t="s">
        <v>27</v>
      </c>
      <c r="O6" s="2">
        <f>VLOOKUP(N6,员工奖金!H:I,2,0)</f>
        <v>1</v>
      </c>
      <c r="P6" s="2" t="s">
        <v>5</v>
      </c>
      <c r="Q6" s="2">
        <f>VLOOKUP(P6,D:E,2,0)</f>
        <v>0</v>
      </c>
      <c r="R6" s="2">
        <f t="shared" si="0"/>
        <v>0</v>
      </c>
      <c r="S6" s="2">
        <v>2023</v>
      </c>
      <c r="U6" s="2" t="s">
        <v>2</v>
      </c>
      <c r="V6" s="2" t="s">
        <v>19</v>
      </c>
      <c r="W6" s="2">
        <f t="shared" si="1"/>
        <v>1.8</v>
      </c>
      <c r="X6" s="2" t="s">
        <v>1</v>
      </c>
      <c r="Y6" s="2">
        <f>VLOOKUP(X6,D:E,2,0)</f>
        <v>3.375</v>
      </c>
      <c r="Z6" s="2">
        <v>86</v>
      </c>
      <c r="AA6" s="2">
        <v>2022</v>
      </c>
    </row>
    <row r="7" spans="1:35" x14ac:dyDescent="0.3">
      <c r="A7" s="12" t="s">
        <v>38</v>
      </c>
      <c r="B7" s="6">
        <f>B4*B6</f>
        <v>2.25</v>
      </c>
      <c r="H7" s="1" t="s">
        <v>30</v>
      </c>
      <c r="I7" s="1">
        <v>1.8</v>
      </c>
      <c r="K7" s="4" t="s">
        <v>36</v>
      </c>
      <c r="M7" s="2" t="s">
        <v>2</v>
      </c>
      <c r="N7" s="2" t="s">
        <v>19</v>
      </c>
      <c r="O7" s="2">
        <f>VLOOKUP(N7,员工奖金!H:I,2,0)</f>
        <v>1.8</v>
      </c>
      <c r="P7" s="2" t="s">
        <v>1</v>
      </c>
      <c r="Q7" s="2">
        <f>VLOOKUP(P7,D:E,2,0)</f>
        <v>3.375</v>
      </c>
      <c r="R7" s="2">
        <f t="shared" si="0"/>
        <v>6.0750000000000002</v>
      </c>
      <c r="S7" s="2">
        <v>2023</v>
      </c>
      <c r="U7" s="2" t="s">
        <v>8</v>
      </c>
      <c r="V7" s="2" t="s">
        <v>15</v>
      </c>
      <c r="W7" s="2">
        <f t="shared" si="1"/>
        <v>1</v>
      </c>
      <c r="X7" s="2" t="s">
        <v>0</v>
      </c>
      <c r="Y7" s="2">
        <f>VLOOKUP(X7,D:E,2,0)</f>
        <v>2.25</v>
      </c>
      <c r="Z7" s="2">
        <v>42</v>
      </c>
      <c r="AA7" s="2">
        <v>2022</v>
      </c>
    </row>
    <row r="8" spans="1:35" x14ac:dyDescent="0.3">
      <c r="A8" s="12" t="s">
        <v>39</v>
      </c>
      <c r="B8" s="9">
        <f>SUM(R3:R9999)</f>
        <v>32.474999999999994</v>
      </c>
      <c r="H8" s="1" t="s">
        <v>31</v>
      </c>
      <c r="I8" s="1">
        <v>2</v>
      </c>
      <c r="K8" s="7">
        <f>K2/K5</f>
        <v>46.18937644341802</v>
      </c>
      <c r="M8" s="2" t="s">
        <v>8</v>
      </c>
      <c r="N8" s="2" t="s">
        <v>15</v>
      </c>
      <c r="O8" s="2">
        <f>VLOOKUP(N8,员工奖金!H:I,2,0)</f>
        <v>1</v>
      </c>
      <c r="P8" s="2" t="s">
        <v>0</v>
      </c>
      <c r="Q8" s="2">
        <f>VLOOKUP(P8,D:E,2,0)</f>
        <v>2.25</v>
      </c>
      <c r="R8" s="2">
        <f t="shared" si="0"/>
        <v>2.25</v>
      </c>
      <c r="S8" s="2">
        <v>2023</v>
      </c>
      <c r="U8" s="2" t="s">
        <v>4</v>
      </c>
      <c r="V8" s="2" t="s">
        <v>17</v>
      </c>
      <c r="W8" s="2">
        <f t="shared" si="1"/>
        <v>1.5</v>
      </c>
      <c r="X8" s="2" t="s">
        <v>7</v>
      </c>
      <c r="Y8" s="2">
        <f>VLOOKUP(X8,D:E,2,0)</f>
        <v>1.5</v>
      </c>
      <c r="Z8" s="2">
        <v>79</v>
      </c>
      <c r="AA8" s="2">
        <v>2022</v>
      </c>
    </row>
    <row r="9" spans="1:35" x14ac:dyDescent="0.3">
      <c r="A9" s="12" t="s">
        <v>40</v>
      </c>
      <c r="B9" s="8">
        <f>B7/B8</f>
        <v>6.9284064665127029E-2</v>
      </c>
      <c r="M9" s="2" t="s">
        <v>4</v>
      </c>
      <c r="N9" s="2" t="s">
        <v>54</v>
      </c>
      <c r="O9" s="2">
        <f>VLOOKUP(N9,员工奖金!H:I,2,0)</f>
        <v>2</v>
      </c>
      <c r="P9" s="2" t="s">
        <v>7</v>
      </c>
      <c r="Q9" s="2">
        <f>VLOOKUP(P9,D:E,2,0)</f>
        <v>1.5</v>
      </c>
      <c r="R9" s="2">
        <f t="shared" si="0"/>
        <v>3</v>
      </c>
      <c r="S9" s="2">
        <v>2023</v>
      </c>
      <c r="U9" s="2" t="s">
        <v>6</v>
      </c>
      <c r="V9" s="2" t="s">
        <v>27</v>
      </c>
      <c r="W9" s="2">
        <f t="shared" si="1"/>
        <v>1</v>
      </c>
      <c r="X9" s="2" t="s">
        <v>5</v>
      </c>
      <c r="Y9" s="2">
        <f>VLOOKUP(X9,D:E,2,0)</f>
        <v>0</v>
      </c>
      <c r="Z9" s="2">
        <v>154</v>
      </c>
      <c r="AA9" s="2">
        <v>2022</v>
      </c>
    </row>
    <row r="10" spans="1:35" x14ac:dyDescent="0.3">
      <c r="A10" s="12" t="s">
        <v>47</v>
      </c>
      <c r="B10" s="9">
        <f>B8*100</f>
        <v>3247.4999999999995</v>
      </c>
      <c r="M10" s="2" t="s">
        <v>6</v>
      </c>
      <c r="N10" s="2" t="s">
        <v>27</v>
      </c>
      <c r="O10" s="2">
        <f>VLOOKUP(N10,员工奖金!H:I,2,0)</f>
        <v>1</v>
      </c>
      <c r="P10" s="2" t="s">
        <v>5</v>
      </c>
      <c r="Q10" s="2">
        <f>VLOOKUP(P10,D:E,2,0)</f>
        <v>0</v>
      </c>
      <c r="R10" s="2">
        <f t="shared" si="0"/>
        <v>0</v>
      </c>
      <c r="S10" s="2">
        <v>2023</v>
      </c>
      <c r="U10" s="2" t="s">
        <v>50</v>
      </c>
      <c r="V10" s="2" t="s">
        <v>19</v>
      </c>
      <c r="W10" s="2">
        <f t="shared" si="1"/>
        <v>1.8</v>
      </c>
      <c r="X10" s="2" t="s">
        <v>1</v>
      </c>
      <c r="Y10" s="2">
        <f>VLOOKUP(X10,D:E,2,0)</f>
        <v>3.375</v>
      </c>
      <c r="Z10" s="2">
        <v>168</v>
      </c>
      <c r="AA10" s="2">
        <v>2022</v>
      </c>
    </row>
    <row r="11" spans="1:35" x14ac:dyDescent="0.3">
      <c r="A11" s="12" t="s">
        <v>33</v>
      </c>
      <c r="B11" s="6">
        <f>B10*B9</f>
        <v>225</v>
      </c>
      <c r="M11" s="2" t="s">
        <v>50</v>
      </c>
      <c r="N11" s="2" t="s">
        <v>19</v>
      </c>
      <c r="O11" s="2">
        <f>VLOOKUP(N11,员工奖金!H:I,2,0)</f>
        <v>1.8</v>
      </c>
      <c r="P11" s="2" t="s">
        <v>1</v>
      </c>
      <c r="Q11" s="2">
        <f>VLOOKUP(P11,D:E,2,0)</f>
        <v>3.375</v>
      </c>
      <c r="R11" s="2">
        <f t="shared" si="0"/>
        <v>6.0750000000000002</v>
      </c>
      <c r="S11" s="2">
        <v>2023</v>
      </c>
      <c r="U11" s="2" t="s">
        <v>51</v>
      </c>
      <c r="V11" s="2" t="s">
        <v>15</v>
      </c>
      <c r="W11" s="2">
        <f t="shared" si="1"/>
        <v>1</v>
      </c>
      <c r="X11" s="2" t="s">
        <v>0</v>
      </c>
      <c r="Y11" s="2">
        <f>VLOOKUP(X11,D:E,2,0)</f>
        <v>2.25</v>
      </c>
      <c r="Z11" s="2">
        <v>212</v>
      </c>
      <c r="AA11" s="2">
        <v>2022</v>
      </c>
    </row>
    <row r="12" spans="1:35" x14ac:dyDescent="0.3">
      <c r="A12" s="12" t="s">
        <v>55</v>
      </c>
      <c r="B12" s="6">
        <f>SUMIFS(Z:Z,U:U,B2)</f>
        <v>260</v>
      </c>
      <c r="M12" s="2" t="s">
        <v>51</v>
      </c>
      <c r="N12" s="2" t="s">
        <v>15</v>
      </c>
      <c r="O12" s="2">
        <f>VLOOKUP(N12,员工奖金!H:I,2,0)</f>
        <v>1</v>
      </c>
      <c r="P12" s="2" t="s">
        <v>0</v>
      </c>
      <c r="Q12" s="2">
        <f>VLOOKUP(P12,D:E,2,0)</f>
        <v>2.25</v>
      </c>
      <c r="R12" s="2">
        <f t="shared" si="0"/>
        <v>2.25</v>
      </c>
      <c r="S12" s="2">
        <v>2023</v>
      </c>
    </row>
    <row r="13" spans="1:35" x14ac:dyDescent="0.3">
      <c r="A13" s="12" t="s">
        <v>56</v>
      </c>
      <c r="B13" s="6">
        <f>SUMIFS(AH:AH,AC:AC,B2)</f>
        <v>120</v>
      </c>
      <c r="M13" s="2" t="s">
        <v>52</v>
      </c>
      <c r="N13" s="2" t="s">
        <v>17</v>
      </c>
      <c r="O13" s="2">
        <f>VLOOKUP(N13,员工奖金!H:I,2,0)</f>
        <v>1.5</v>
      </c>
      <c r="P13" s="2" t="s">
        <v>7</v>
      </c>
      <c r="Q13" s="2">
        <f>VLOOKUP(P13,D:E,2,0)</f>
        <v>1.5</v>
      </c>
      <c r="R13" s="2">
        <f t="shared" si="0"/>
        <v>2.25</v>
      </c>
      <c r="S13" s="2">
        <v>2023</v>
      </c>
    </row>
    <row r="14" spans="1:35" x14ac:dyDescent="0.3">
      <c r="A14" s="12" t="s">
        <v>49</v>
      </c>
      <c r="B14" s="9">
        <f>SUM(B11:B13)</f>
        <v>605</v>
      </c>
      <c r="M14" s="2" t="s">
        <v>53</v>
      </c>
      <c r="N14" s="2" t="s">
        <v>27</v>
      </c>
      <c r="O14" s="2">
        <f>VLOOKUP(N14,员工奖金!H:I,2,0)</f>
        <v>1</v>
      </c>
      <c r="P14" s="2" t="s">
        <v>5</v>
      </c>
      <c r="Q14" s="2">
        <f>VLOOKUP(P14,D:E,2,0)</f>
        <v>0</v>
      </c>
      <c r="R14" s="2">
        <f t="shared" si="0"/>
        <v>0</v>
      </c>
      <c r="S14" s="2">
        <v>2023</v>
      </c>
    </row>
    <row r="15" spans="1:35" x14ac:dyDescent="0.3">
      <c r="A15" s="12" t="s">
        <v>36</v>
      </c>
      <c r="B15" s="9">
        <f>员工奖金!K8</f>
        <v>46.18937644341802</v>
      </c>
    </row>
    <row r="16" spans="1:35" ht="15.5" x14ac:dyDescent="0.3">
      <c r="A16" s="12" t="s">
        <v>37</v>
      </c>
      <c r="B16" s="11">
        <f>B14*B15</f>
        <v>27944.572748267903</v>
      </c>
    </row>
  </sheetData>
  <mergeCells count="3">
    <mergeCell ref="M1:S1"/>
    <mergeCell ref="U1:AA1"/>
    <mergeCell ref="AC1:AI1"/>
  </mergeCells>
  <phoneticPr fontId="3" type="noConversion"/>
  <dataValidations count="3">
    <dataValidation type="list" allowBlank="1" showInputMessage="1" showErrorMessage="1" sqref="AD3:AD1048576 V3:V1048576 N3:N1048576" xr:uid="{CD6069BA-D8B8-4320-9348-A8E6216B3C82}">
      <formula1>$H$2:$H$44</formula1>
    </dataValidation>
    <dataValidation type="list" allowBlank="1" showInputMessage="1" showErrorMessage="1" sqref="AF3:AF1048576 P3:P1048576 X3:X1048576" xr:uid="{6522726A-DE3A-4A43-80B8-7FB4660E5D59}">
      <formula1>$D$2:$D$6</formula1>
    </dataValidation>
    <dataValidation type="list" allowBlank="1" showInputMessage="1" showErrorMessage="1" sqref="B2" xr:uid="{5B022F61-2ACC-4977-98FD-1FF31CBC90C4}">
      <formula1>$M$3:$M$20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089B-9DB8-4479-8B76-34388F19AE56}">
  <dimension ref="A1"/>
  <sheetViews>
    <sheetView workbookViewId="0">
      <selection activeCell="I12" sqref="I12"/>
    </sheetView>
  </sheetViews>
  <sheetFormatPr defaultRowHeight="14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员工奖金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 小龙</dc:creator>
  <cp:lastModifiedBy>刘 小龙</cp:lastModifiedBy>
  <dcterms:created xsi:type="dcterms:W3CDTF">2023-12-07T08:47:02Z</dcterms:created>
  <dcterms:modified xsi:type="dcterms:W3CDTF">2023-12-09T04:12:33Z</dcterms:modified>
</cp:coreProperties>
</file>